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umptions" sheetId="1" state="visible" r:id="rId3"/>
    <sheet name="Model" sheetId="2" state="visible" r:id="rId4"/>
    <sheet name="Sensitivit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<sst xmlns="http://schemas.openxmlformats.org/spreadsheetml/2006/main" count="90" uniqueCount="82">
  <si>
    <t xml:space="preserve">StyleSignal · Business Case</t>
  </si>
  <si>
    <t xml:space="preserve">Jahnvi Raichura · Portfolio case study · Illustrative sample data</t>
  </si>
  <si>
    <t xml:space="preserve">Assumption</t>
  </si>
  <si>
    <t xml:space="preserve">Value</t>
  </si>
  <si>
    <t xml:space="preserve">Unit</t>
  </si>
  <si>
    <t xml:space="preserve">Source / note</t>
  </si>
  <si>
    <t xml:space="preserve">Collection teams</t>
  </si>
  <si>
    <t xml:space="preserve">teams</t>
  </si>
  <si>
    <t xml:space="preserve">Org design (sample)</t>
  </si>
  <si>
    <t xml:space="preserve">Styles per team per season</t>
  </si>
  <si>
    <t xml:space="preserve">styles</t>
  </si>
  <si>
    <t xml:space="preserve">Matches pilot team size</t>
  </si>
  <si>
    <t xml:space="preserve">Seasons per year</t>
  </si>
  <si>
    <t xml:space="preserve">seasons</t>
  </si>
  <si>
    <t xml:space="preserve">Spring, Summer, Fall, Holiday</t>
  </si>
  <si>
    <t xml:space="preserve">Average planned revenue per style</t>
  </si>
  <si>
    <t xml:space="preserve">$</t>
  </si>
  <si>
    <t xml:space="preserve">Merchandise plan (sample)</t>
  </si>
  <si>
    <t xml:space="preserve">On-time launch rate, before</t>
  </si>
  <si>
    <t xml:space="preserve">%</t>
  </si>
  <si>
    <t xml:space="preserve">Discovery audit, one season</t>
  </si>
  <si>
    <t xml:space="preserve">On-time launch rate, with StyleSignal</t>
  </si>
  <si>
    <t xml:space="preserve">Holiday season after rollout</t>
  </si>
  <si>
    <t xml:space="preserve">Revenue lost when a style launches late</t>
  </si>
  <si>
    <t xml:space="preserve">% of plan</t>
  </si>
  <si>
    <t xml:space="preserve">Missed weeks of full-price selling (sample)</t>
  </si>
  <si>
    <t xml:space="preserve">Gross margin</t>
  </si>
  <si>
    <t xml:space="preserve">Category margin (sample)</t>
  </si>
  <si>
    <t xml:space="preserve">Merchandisers using the tool</t>
  </si>
  <si>
    <t xml:space="preserve">people</t>
  </si>
  <si>
    <t xml:space="preserve">3 per team</t>
  </si>
  <si>
    <t xml:space="preserve">Status-chasing hours per merchandiser, before</t>
  </si>
  <si>
    <t xml:space="preserve">hrs/week</t>
  </si>
  <si>
    <t xml:space="preserve">Time survey</t>
  </si>
  <si>
    <t xml:space="preserve">Reduction in status time</t>
  </si>
  <si>
    <t xml:space="preserve">Pilot result</t>
  </si>
  <si>
    <t xml:space="preserve">Loaded hourly cost</t>
  </si>
  <si>
    <t xml:space="preserve">$/hr</t>
  </si>
  <si>
    <t xml:space="preserve">HR benchmark (sample)</t>
  </si>
  <si>
    <t xml:space="preserve">Working weeks per year</t>
  </si>
  <si>
    <t xml:space="preserve">weeks</t>
  </si>
  <si>
    <t xml:space="preserve">One-time build cost</t>
  </si>
  <si>
    <t xml:space="preserve">MVP + PLM export</t>
  </si>
  <si>
    <t xml:space="preserve">Training and rollout</t>
  </si>
  <si>
    <t xml:space="preserve">Year 1 only</t>
  </si>
  <si>
    <t xml:space="preserve">Annual run cost</t>
  </si>
  <si>
    <t xml:space="preserve">$/yr</t>
  </si>
  <si>
    <t xml:space="preserve">Hosting, support, data</t>
  </si>
  <si>
    <t xml:space="preserve">Year 1 adoption (share of full benefit)</t>
  </si>
  <si>
    <t xml:space="preserve">Pilot half-year, then rollout</t>
  </si>
  <si>
    <t xml:space="preserve">Discount rate</t>
  </si>
  <si>
    <t xml:space="preserve">Corporate hurdle rate (sample)</t>
  </si>
  <si>
    <t xml:space="preserve">Colour key: blue = input you can change · black = formula · green = linked from Assumptions sheet</t>
  </si>
  <si>
    <t xml:space="preserve">StyleSignal · 3-Year Value Model</t>
  </si>
  <si>
    <t xml:space="preserve">All values calculated from the Assumptions sheet</t>
  </si>
  <si>
    <t xml:space="preserve">($)</t>
  </si>
  <si>
    <t xml:space="preserve">Year 0</t>
  </si>
  <si>
    <t xml:space="preserve">Year 1</t>
  </si>
  <si>
    <t xml:space="preserve">Year 2</t>
  </si>
  <si>
    <t xml:space="preserve">Year 3</t>
  </si>
  <si>
    <t xml:space="preserve">Styles per year</t>
  </si>
  <si>
    <t xml:space="preserve">Adoption</t>
  </si>
  <si>
    <t xml:space="preserve">Extra styles on time</t>
  </si>
  <si>
    <t xml:space="preserve">Revenue protected</t>
  </si>
  <si>
    <t xml:space="preserve">Gross profit protected</t>
  </si>
  <si>
    <t xml:space="preserve">Time saved (value)</t>
  </si>
  <si>
    <t xml:space="preserve">Total benefit</t>
  </si>
  <si>
    <t xml:space="preserve">Build cost</t>
  </si>
  <si>
    <t xml:space="preserve">Run cost</t>
  </si>
  <si>
    <t xml:space="preserve">Total cost</t>
  </si>
  <si>
    <t xml:space="preserve">Net benefit</t>
  </si>
  <si>
    <t xml:space="preserve">Cumulative net benefit</t>
  </si>
  <si>
    <t xml:space="preserve">Key results</t>
  </si>
  <si>
    <t xml:space="preserve">NPV (3 years)</t>
  </si>
  <si>
    <t xml:space="preserve">Return on investment (3 years)</t>
  </si>
  <si>
    <t xml:space="preserve">Payback (months)</t>
  </si>
  <si>
    <t xml:space="preserve">Year 2 run-rate benefit</t>
  </si>
  <si>
    <t xml:space="preserve">Revenue protected = extra on-time styles × planned revenue per style × share of revenue lost when late.</t>
  </si>
  <si>
    <t xml:space="preserve">StyleSignal · Sensitivity</t>
  </si>
  <si>
    <t xml:space="preserve">Year 2 gross profit protected ($) by on-time rate achieved and revenue lost when late</t>
  </si>
  <si>
    <t xml:space="preserve">On-time rate achieved ↓ / Revenue lost when late →</t>
  </si>
  <si>
    <t xml:space="preserve">Highlighted cell = base case. Even at 80% on-time and 5% revenue lost, the benefit is several times the $45K annual run cost.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</si>
</sst>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\$#,##0;&quot;($&quot;#,##0\);\-"/>
    <numFmt numFmtId="167" formatCode="0.0%;\(0.0%\);\-"/>
    <numFmt numFmtId="168" formatCode="0.0\x"/>
    <numFmt numFmtId="169" formatCode="0.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B4532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66666"/>
      <name val="Arial"/>
      <family val="0"/>
      <charset val="1"/>
    </font>
    <font>
      <i val="true"/>
      <sz val="8"/>
      <color rgb="FF666666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B4532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4532A"/>
        <bgColor rgb="FF993366"/>
      </patternFill>
    </fill>
    <fill>
      <patternFill patternType="solid">
        <fgColor rgb="FFF5F2ED"/>
        <bgColor rgb="FFF9F9F9"/>
      </patternFill>
    </fill>
    <fill>
      <patternFill patternType="solid">
        <fgColor rgb="FFFBE3D6"/>
        <bgColor rgb="FFF5F2ED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5F2ED"/>
      <rgbColor rgb="FFF9F9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D6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B4532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Net benefit by year ($)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Model!$B$4:$E$4</c:f>
              <c:strCache>
                <c:ptCount val="4"/>
                <c:pt idx="0">
                  <c:v>Year 0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</c:strCache>
            </c:strRef>
          </c:cat>
          <c:val>
            <c:numRef>
              <c:f>Model!$B$18:$E$18</c:f>
              <c:numCache>
                <c:formatCode>\$#,##0;"($"#,##0\);\-</c:formatCode>
                <c:ptCount val="4"/>
                <c:pt idx="0">
                  <c:v>-180000</c:v>
                </c:pt>
                <c:pt idx="1">
                  <c:v>233230.4</c:v>
                </c:pt>
                <c:pt idx="2">
                  <c:v>531460.8</c:v>
                </c:pt>
                <c:pt idx="3">
                  <c:v>531460.8</c:v>
                </c:pt>
              </c:numCache>
            </c:numRef>
          </c:val>
        </c:ser>
        <c:gapWidth val="150"/>
        <c:overlap val="0"/>
        <c:axId val="77511371"/>
        <c:axId val="60518708"/>
      </c:barChart>
      <c:catAx>
        <c:axId val="775113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0518708"/>
        <c:crosses val="autoZero"/>
        <c:auto val="1"/>
        <c:lblAlgn val="ctr"/>
        <c:lblOffset val="100"/>
        <c:noMultiLvlLbl val="0"/>
      </c:catAx>
      <c:valAx>
        <c:axId val="6051870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751137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131040</xdr:rowOff>
    </xdr:from>
    <xdr:to>
      <xdr:col>14</xdr:col>
      <xdr:colOff>147600</xdr:colOff>
      <xdr:row>15</xdr:row>
      <xdr:rowOff>174240</xdr:rowOff>
    </xdr:to>
    <xdr:graphicFrame>
      <xdr:nvGraphicFramePr>
        <xdr:cNvPr id="0" name="Chart 1"/>
        <xdr:cNvGraphicFramePr/>
      </xdr:nvGraphicFramePr>
      <xdr:xfrm>
        <a:off x="8364960" y="57168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5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</row>
    <row r="5" customFormat="false" ht="15" hidden="false" customHeight="false" outlineLevel="0" collapsed="false">
      <c r="A5" s="5" t="s">
        <v>6</v>
      </c>
      <c r="B5" s="6" t="n">
        <v>4</v>
      </c>
      <c r="C5" s="7" t="s">
        <v>7</v>
      </c>
      <c r="D5" s="7" t="s">
        <v>8</v>
      </c>
    </row>
    <row r="6" customFormat="false" ht="15" hidden="false" customHeight="false" outlineLevel="0" collapsed="false">
      <c r="A6" s="5" t="s">
        <v>9</v>
      </c>
      <c r="B6" s="6" t="n">
        <v>72</v>
      </c>
      <c r="C6" s="7" t="s">
        <v>10</v>
      </c>
      <c r="D6" s="7" t="s">
        <v>11</v>
      </c>
    </row>
    <row r="7" customFormat="false" ht="15" hidden="false" customHeight="false" outlineLevel="0" collapsed="false">
      <c r="A7" s="5" t="s">
        <v>12</v>
      </c>
      <c r="B7" s="6" t="n">
        <v>4</v>
      </c>
      <c r="C7" s="7" t="s">
        <v>13</v>
      </c>
      <c r="D7" s="7" t="s">
        <v>14</v>
      </c>
    </row>
    <row r="8" customFormat="false" ht="15" hidden="false" customHeight="false" outlineLevel="0" collapsed="false">
      <c r="A8" s="5" t="s">
        <v>15</v>
      </c>
      <c r="B8" s="8" t="n">
        <v>40000</v>
      </c>
      <c r="C8" s="7" t="s">
        <v>16</v>
      </c>
      <c r="D8" s="7" t="s">
        <v>17</v>
      </c>
    </row>
    <row r="9" customFormat="false" ht="15" hidden="false" customHeight="false" outlineLevel="0" collapsed="false">
      <c r="A9" s="5" t="s">
        <v>18</v>
      </c>
      <c r="B9" s="9" t="n">
        <v>0.71</v>
      </c>
      <c r="C9" s="7" t="s">
        <v>19</v>
      </c>
      <c r="D9" s="7" t="s">
        <v>20</v>
      </c>
    </row>
    <row r="10" customFormat="false" ht="15" hidden="false" customHeight="false" outlineLevel="0" collapsed="false">
      <c r="A10" s="5" t="s">
        <v>21</v>
      </c>
      <c r="B10" s="9" t="n">
        <v>0.89</v>
      </c>
      <c r="C10" s="7" t="s">
        <v>19</v>
      </c>
      <c r="D10" s="7" t="s">
        <v>22</v>
      </c>
    </row>
    <row r="11" customFormat="false" ht="15" hidden="false" customHeight="false" outlineLevel="0" collapsed="false">
      <c r="A11" s="5" t="s">
        <v>23</v>
      </c>
      <c r="B11" s="9" t="n">
        <v>0.1</v>
      </c>
      <c r="C11" s="7" t="s">
        <v>24</v>
      </c>
      <c r="D11" s="7" t="s">
        <v>25</v>
      </c>
    </row>
    <row r="12" customFormat="false" ht="15" hidden="false" customHeight="false" outlineLevel="0" collapsed="false">
      <c r="A12" s="5" t="s">
        <v>26</v>
      </c>
      <c r="B12" s="9" t="n">
        <v>0.62</v>
      </c>
      <c r="C12" s="7" t="s">
        <v>19</v>
      </c>
      <c r="D12" s="7" t="s">
        <v>27</v>
      </c>
    </row>
    <row r="13" customFormat="false" ht="15" hidden="false" customHeight="false" outlineLevel="0" collapsed="false">
      <c r="A13" s="5" t="s">
        <v>28</v>
      </c>
      <c r="B13" s="6" t="n">
        <v>12</v>
      </c>
      <c r="C13" s="7" t="s">
        <v>29</v>
      </c>
      <c r="D13" s="7" t="s">
        <v>30</v>
      </c>
    </row>
    <row r="14" customFormat="false" ht="15" hidden="false" customHeight="false" outlineLevel="0" collapsed="false">
      <c r="A14" s="5" t="s">
        <v>31</v>
      </c>
      <c r="B14" s="6" t="n">
        <v>6</v>
      </c>
      <c r="C14" s="7" t="s">
        <v>32</v>
      </c>
      <c r="D14" s="7" t="s">
        <v>33</v>
      </c>
    </row>
    <row r="15" customFormat="false" ht="15" hidden="false" customHeight="false" outlineLevel="0" collapsed="false">
      <c r="A15" s="5" t="s">
        <v>34</v>
      </c>
      <c r="B15" s="9" t="n">
        <v>0.4</v>
      </c>
      <c r="C15" s="7" t="s">
        <v>19</v>
      </c>
      <c r="D15" s="7" t="s">
        <v>35</v>
      </c>
    </row>
    <row r="16" customFormat="false" ht="15" hidden="false" customHeight="false" outlineLevel="0" collapsed="false">
      <c r="A16" s="5" t="s">
        <v>36</v>
      </c>
      <c r="B16" s="8" t="n">
        <v>45</v>
      </c>
      <c r="C16" s="7" t="s">
        <v>37</v>
      </c>
      <c r="D16" s="7" t="s">
        <v>38</v>
      </c>
    </row>
    <row r="17" customFormat="false" ht="15" hidden="false" customHeight="false" outlineLevel="0" collapsed="false">
      <c r="A17" s="5" t="s">
        <v>39</v>
      </c>
      <c r="B17" s="6" t="n">
        <v>48</v>
      </c>
      <c r="C17" s="7" t="s">
        <v>40</v>
      </c>
      <c r="D17" s="7"/>
    </row>
    <row r="18" customFormat="false" ht="15" hidden="false" customHeight="false" outlineLevel="0" collapsed="false">
      <c r="A18" s="5" t="s">
        <v>41</v>
      </c>
      <c r="B18" s="8" t="n">
        <v>180000</v>
      </c>
      <c r="C18" s="7" t="s">
        <v>16</v>
      </c>
      <c r="D18" s="7" t="s">
        <v>42</v>
      </c>
    </row>
    <row r="19" customFormat="false" ht="15" hidden="false" customHeight="false" outlineLevel="0" collapsed="false">
      <c r="A19" s="5" t="s">
        <v>43</v>
      </c>
      <c r="B19" s="8" t="n">
        <v>10000</v>
      </c>
      <c r="C19" s="7" t="s">
        <v>16</v>
      </c>
      <c r="D19" s="7" t="s">
        <v>44</v>
      </c>
    </row>
    <row r="20" customFormat="false" ht="15" hidden="false" customHeight="false" outlineLevel="0" collapsed="false">
      <c r="A20" s="5" t="s">
        <v>45</v>
      </c>
      <c r="B20" s="8" t="n">
        <v>45000</v>
      </c>
      <c r="C20" s="7" t="s">
        <v>46</v>
      </c>
      <c r="D20" s="7" t="s">
        <v>47</v>
      </c>
    </row>
    <row r="21" customFormat="false" ht="15" hidden="false" customHeight="false" outlineLevel="0" collapsed="false">
      <c r="A21" s="5" t="s">
        <v>48</v>
      </c>
      <c r="B21" s="9" t="n">
        <v>0.5</v>
      </c>
      <c r="C21" s="7" t="s">
        <v>19</v>
      </c>
      <c r="D21" s="7" t="s">
        <v>49</v>
      </c>
    </row>
    <row r="22" customFormat="false" ht="15" hidden="false" customHeight="false" outlineLevel="0" collapsed="false">
      <c r="A22" s="5" t="s">
        <v>50</v>
      </c>
      <c r="B22" s="9" t="n">
        <v>0.1</v>
      </c>
      <c r="C22" s="7" t="s">
        <v>19</v>
      </c>
      <c r="D22" s="7" t="s">
        <v>51</v>
      </c>
    </row>
    <row r="24" customFormat="false" ht="15" hidden="false" customHeight="false" outlineLevel="0" collapsed="false">
      <c r="A24" s="10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6"/>
  </cols>
  <sheetData>
    <row r="1" customFormat="false" ht="19.7" hidden="false" customHeight="false" outlineLevel="0" collapsed="false">
      <c r="A1" s="1" t="s">
        <v>53</v>
      </c>
    </row>
    <row r="2" customFormat="false" ht="15" hidden="false" customHeight="false" outlineLevel="0" collapsed="false">
      <c r="A2" s="2" t="s">
        <v>54</v>
      </c>
    </row>
    <row r="4" customFormat="false" ht="15" hidden="false" customHeight="false" outlineLevel="0" collapsed="false">
      <c r="A4" s="3" t="s">
        <v>55</v>
      </c>
      <c r="B4" s="4" t="s">
        <v>56</v>
      </c>
      <c r="C4" s="4" t="s">
        <v>57</v>
      </c>
      <c r="D4" s="4" t="s">
        <v>58</v>
      </c>
      <c r="E4" s="4" t="s">
        <v>59</v>
      </c>
    </row>
    <row r="5" customFormat="false" ht="15" hidden="false" customHeight="false" outlineLevel="0" collapsed="false">
      <c r="A5" s="11" t="s">
        <v>60</v>
      </c>
      <c r="C5" s="12" t="n">
        <f aca="false">Assumptions!$B$5*Assumptions!$B$6*Assumptions!$B$7</f>
        <v>1152</v>
      </c>
      <c r="D5" s="12" t="n">
        <f aca="false">Assumptions!$B$5*Assumptions!$B$6*Assumptions!$B$7</f>
        <v>1152</v>
      </c>
      <c r="E5" s="12" t="n">
        <f aca="false">Assumptions!$B$5*Assumptions!$B$6*Assumptions!$B$7</f>
        <v>1152</v>
      </c>
    </row>
    <row r="6" customFormat="false" ht="15" hidden="false" customHeight="false" outlineLevel="0" collapsed="false">
      <c r="A6" s="11" t="s">
        <v>61</v>
      </c>
      <c r="C6" s="13" t="n">
        <f aca="false">Assumptions!$B$21</f>
        <v>0.5</v>
      </c>
      <c r="D6" s="13" t="n">
        <f aca="false">1</f>
        <v>1</v>
      </c>
      <c r="E6" s="13" t="n">
        <f aca="false">1</f>
        <v>1</v>
      </c>
    </row>
    <row r="7" customFormat="false" ht="15" hidden="false" customHeight="false" outlineLevel="0" collapsed="false">
      <c r="A7" s="11" t="s">
        <v>62</v>
      </c>
      <c r="C7" s="14" t="n">
        <f aca="false">C5*(Assumptions!$B$10-Assumptions!$B$9)*C6</f>
        <v>103.68</v>
      </c>
      <c r="D7" s="14" t="n">
        <f aca="false">D5*(Assumptions!$B$10-Assumptions!$B$9)*D6</f>
        <v>207.36</v>
      </c>
      <c r="E7" s="14" t="n">
        <f aca="false">E5*(Assumptions!$B$10-Assumptions!$B$9)*E6</f>
        <v>207.36</v>
      </c>
    </row>
    <row r="8" customFormat="false" ht="15" hidden="false" customHeight="false" outlineLevel="0" collapsed="false">
      <c r="A8" s="11" t="s">
        <v>63</v>
      </c>
      <c r="C8" s="15" t="n">
        <f aca="false">C7*Assumptions!$B$8*Assumptions!$B$11</f>
        <v>414720</v>
      </c>
      <c r="D8" s="15" t="n">
        <f aca="false">D7*Assumptions!$B$8*Assumptions!$B$11</f>
        <v>829440</v>
      </c>
      <c r="E8" s="15" t="n">
        <f aca="false">E7*Assumptions!$B$8*Assumptions!$B$11</f>
        <v>829440</v>
      </c>
    </row>
    <row r="9" customFormat="false" ht="15" hidden="false" customHeight="false" outlineLevel="0" collapsed="false">
      <c r="A9" s="11" t="s">
        <v>64</v>
      </c>
      <c r="C9" s="15" t="n">
        <f aca="false">C8*Assumptions!$B$12</f>
        <v>257126.4</v>
      </c>
      <c r="D9" s="15" t="n">
        <f aca="false">D8*Assumptions!$B$12</f>
        <v>514252.8</v>
      </c>
      <c r="E9" s="15" t="n">
        <f aca="false">E8*Assumptions!$B$12</f>
        <v>514252.8</v>
      </c>
    </row>
    <row r="10" customFormat="false" ht="15" hidden="false" customHeight="false" outlineLevel="0" collapsed="false">
      <c r="A10" s="11" t="s">
        <v>65</v>
      </c>
      <c r="C10" s="15" t="n">
        <f aca="false">Assumptions!$B$13*Assumptions!$B$14*Assumptions!$B$15*Assumptions!$B$16*Assumptions!$B$17*C6</f>
        <v>31104</v>
      </c>
      <c r="D10" s="15" t="n">
        <f aca="false">Assumptions!$B$13*Assumptions!$B$14*Assumptions!$B$15*Assumptions!$B$16*Assumptions!$B$17*D6</f>
        <v>62208</v>
      </c>
      <c r="E10" s="15" t="n">
        <f aca="false">Assumptions!$B$13*Assumptions!$B$14*Assumptions!$B$15*Assumptions!$B$16*Assumptions!$B$17*E6</f>
        <v>62208</v>
      </c>
    </row>
    <row r="11" customFormat="false" ht="15" hidden="false" customHeight="false" outlineLevel="0" collapsed="false">
      <c r="A11" s="16" t="s">
        <v>66</v>
      </c>
      <c r="B11" s="15" t="n">
        <f aca="false">0</f>
        <v>0</v>
      </c>
      <c r="C11" s="17" t="n">
        <f aca="false">C9+C10</f>
        <v>288230.4</v>
      </c>
      <c r="D11" s="17" t="n">
        <f aca="false">D9+D10</f>
        <v>576460.8</v>
      </c>
      <c r="E11" s="17" t="n">
        <f aca="false">E9+E10</f>
        <v>576460.8</v>
      </c>
    </row>
    <row r="13" customFormat="false" ht="15" hidden="false" customHeight="false" outlineLevel="0" collapsed="false">
      <c r="A13" s="11" t="s">
        <v>67</v>
      </c>
      <c r="B13" s="18" t="n">
        <f aca="false">-Assumptions!$B$18</f>
        <v>-180000</v>
      </c>
      <c r="C13" s="15" t="n">
        <f aca="false">0</f>
        <v>0</v>
      </c>
      <c r="D13" s="15" t="n">
        <f aca="false">0</f>
        <v>0</v>
      </c>
      <c r="E13" s="15" t="n">
        <f aca="false">0</f>
        <v>0</v>
      </c>
    </row>
    <row r="14" customFormat="false" ht="15" hidden="false" customHeight="false" outlineLevel="0" collapsed="false">
      <c r="A14" s="11" t="s">
        <v>43</v>
      </c>
      <c r="B14" s="15" t="n">
        <f aca="false">0</f>
        <v>0</v>
      </c>
      <c r="C14" s="18" t="n">
        <f aca="false">-Assumptions!$B$19</f>
        <v>-10000</v>
      </c>
      <c r="D14" s="15" t="n">
        <f aca="false">0</f>
        <v>0</v>
      </c>
      <c r="E14" s="15" t="n">
        <f aca="false">0</f>
        <v>0</v>
      </c>
    </row>
    <row r="15" customFormat="false" ht="15" hidden="false" customHeight="false" outlineLevel="0" collapsed="false">
      <c r="A15" s="11" t="s">
        <v>68</v>
      </c>
      <c r="B15" s="15" t="n">
        <f aca="false">0</f>
        <v>0</v>
      </c>
      <c r="C15" s="15" t="n">
        <f aca="false">-Assumptions!$B$20</f>
        <v>-45000</v>
      </c>
      <c r="D15" s="15" t="n">
        <f aca="false">-Assumptions!$B$20</f>
        <v>-45000</v>
      </c>
      <c r="E15" s="15" t="n">
        <f aca="false">-Assumptions!$B$20</f>
        <v>-45000</v>
      </c>
    </row>
    <row r="16" customFormat="false" ht="15" hidden="false" customHeight="false" outlineLevel="0" collapsed="false">
      <c r="A16" s="16" t="s">
        <v>69</v>
      </c>
      <c r="B16" s="17" t="n">
        <f aca="false">SUM(B13:B15)</f>
        <v>-180000</v>
      </c>
      <c r="C16" s="17" t="n">
        <f aca="false">SUM(C13:C15)</f>
        <v>-55000</v>
      </c>
      <c r="D16" s="17" t="n">
        <f aca="false">SUM(D13:D15)</f>
        <v>-45000</v>
      </c>
      <c r="E16" s="17" t="n">
        <f aca="false">SUM(E13:E15)</f>
        <v>-45000</v>
      </c>
    </row>
    <row r="18" customFormat="false" ht="15" hidden="false" customHeight="false" outlineLevel="0" collapsed="false">
      <c r="A18" s="16" t="s">
        <v>70</v>
      </c>
      <c r="B18" s="19" t="n">
        <f aca="false">IFERROR(B11,0)+B16</f>
        <v>-180000</v>
      </c>
      <c r="C18" s="19" t="n">
        <f aca="false">IFERROR(C11,0)+C16</f>
        <v>233230.4</v>
      </c>
      <c r="D18" s="19" t="n">
        <f aca="false">IFERROR(D11,0)+D16</f>
        <v>531460.8</v>
      </c>
      <c r="E18" s="19" t="n">
        <f aca="false">IFERROR(E11,0)+E16</f>
        <v>531460.8</v>
      </c>
    </row>
    <row r="19" customFormat="false" ht="15" hidden="false" customHeight="false" outlineLevel="0" collapsed="false">
      <c r="A19" s="11" t="s">
        <v>71</v>
      </c>
      <c r="B19" s="15" t="n">
        <f aca="false">B18</f>
        <v>-180000</v>
      </c>
      <c r="C19" s="15" t="n">
        <f aca="false">B19+C18</f>
        <v>53230.4000000001</v>
      </c>
      <c r="D19" s="15" t="n">
        <f aca="false">C19+D18</f>
        <v>584691.2</v>
      </c>
      <c r="E19" s="15" t="n">
        <f aca="false">D19+E18</f>
        <v>1116152</v>
      </c>
    </row>
    <row r="21" customFormat="false" ht="15" hidden="false" customHeight="false" outlineLevel="0" collapsed="false">
      <c r="A21" s="20" t="s">
        <v>72</v>
      </c>
    </row>
    <row r="22" customFormat="false" ht="15" hidden="false" customHeight="false" outlineLevel="0" collapsed="false">
      <c r="A22" s="11" t="s">
        <v>73</v>
      </c>
      <c r="B22" s="17" t="n">
        <f aca="false">B18+NPV(Assumptions!$B$22,C18:E18)</f>
        <v>870545.803155523</v>
      </c>
    </row>
    <row r="23" customFormat="false" ht="15" hidden="false" customHeight="false" outlineLevel="0" collapsed="false">
      <c r="A23" s="11" t="s">
        <v>74</v>
      </c>
      <c r="B23" s="21" t="n">
        <f aca="false">SUM(C11:E11)/-SUM(B16:E16)</f>
        <v>4.43431384615385</v>
      </c>
    </row>
    <row r="24" customFormat="false" ht="15" hidden="false" customHeight="false" outlineLevel="0" collapsed="false">
      <c r="A24" s="11" t="s">
        <v>75</v>
      </c>
      <c r="B24" s="22" t="n">
        <f aca="false">IF(C18&gt;=-B18,-B18/(C11+C16)*12,12+(-(B18+C18))/(D11+D16)*12)</f>
        <v>9.26122838189189</v>
      </c>
    </row>
    <row r="25" customFormat="false" ht="15" hidden="false" customHeight="false" outlineLevel="0" collapsed="false">
      <c r="A25" s="11" t="s">
        <v>76</v>
      </c>
      <c r="B25" s="17" t="n">
        <f aca="false">D11</f>
        <v>576460.8</v>
      </c>
    </row>
    <row r="27" customFormat="false" ht="15" hidden="false" customHeight="false" outlineLevel="0" collapsed="false">
      <c r="A27" s="10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4"/>
  </cols>
  <sheetData>
    <row r="1" customFormat="false" ht="19.7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15" hidden="false" customHeight="false" outlineLevel="0" collapsed="false">
      <c r="A4" s="16" t="s">
        <v>80</v>
      </c>
      <c r="B4" s="23" t="n">
        <v>0.05</v>
      </c>
      <c r="C4" s="23" t="n">
        <v>0.075</v>
      </c>
      <c r="D4" s="23" t="n">
        <v>0.1</v>
      </c>
      <c r="E4" s="23" t="n">
        <v>0.125</v>
      </c>
      <c r="F4" s="23" t="n">
        <v>0.15</v>
      </c>
    </row>
    <row r="5" customFormat="false" ht="15" hidden="false" customHeight="false" outlineLevel="0" collapsed="false">
      <c r="A5" s="23" t="n">
        <v>0.8</v>
      </c>
      <c r="B5" s="15" t="n">
        <f aca="false">Model!$D$5*($A5-Assumptions!$B$9)*Assumptions!$B$8*B$4*Assumptions!$B$12</f>
        <v>128563.2</v>
      </c>
      <c r="C5" s="15" t="n">
        <f aca="false">Model!$D$5*($A5-Assumptions!$B$9)*Assumptions!$B$8*C$4*Assumptions!$B$12</f>
        <v>192844.8</v>
      </c>
      <c r="D5" s="15" t="n">
        <f aca="false">Model!$D$5*($A5-Assumptions!$B$9)*Assumptions!$B$8*D$4*Assumptions!$B$12</f>
        <v>257126.4</v>
      </c>
      <c r="E5" s="15" t="n">
        <f aca="false">Model!$D$5*($A5-Assumptions!$B$9)*Assumptions!$B$8*E$4*Assumptions!$B$12</f>
        <v>321408</v>
      </c>
      <c r="F5" s="15" t="n">
        <f aca="false">Model!$D$5*($A5-Assumptions!$B$9)*Assumptions!$B$8*F$4*Assumptions!$B$12</f>
        <v>385689.6</v>
      </c>
    </row>
    <row r="6" customFormat="false" ht="15" hidden="false" customHeight="false" outlineLevel="0" collapsed="false">
      <c r="A6" s="23" t="n">
        <v>0.85</v>
      </c>
      <c r="B6" s="15" t="n">
        <f aca="false">Model!$D$5*($A6-Assumptions!$B$9)*Assumptions!$B$8*B$4*Assumptions!$B$12</f>
        <v>199987.2</v>
      </c>
      <c r="C6" s="15" t="n">
        <f aca="false">Model!$D$5*($A6-Assumptions!$B$9)*Assumptions!$B$8*C$4*Assumptions!$B$12</f>
        <v>299980.8</v>
      </c>
      <c r="D6" s="15" t="n">
        <f aca="false">Model!$D$5*($A6-Assumptions!$B$9)*Assumptions!$B$8*D$4*Assumptions!$B$12</f>
        <v>399974.4</v>
      </c>
      <c r="E6" s="15" t="n">
        <f aca="false">Model!$D$5*($A6-Assumptions!$B$9)*Assumptions!$B$8*E$4*Assumptions!$B$12</f>
        <v>499968</v>
      </c>
      <c r="F6" s="15" t="n">
        <f aca="false">Model!$D$5*($A6-Assumptions!$B$9)*Assumptions!$B$8*F$4*Assumptions!$B$12</f>
        <v>599961.6</v>
      </c>
    </row>
    <row r="7" customFormat="false" ht="15" hidden="false" customHeight="false" outlineLevel="0" collapsed="false">
      <c r="A7" s="23" t="n">
        <v>0.89</v>
      </c>
      <c r="B7" s="15" t="n">
        <f aca="false">Model!$D$5*($A7-Assumptions!$B$9)*Assumptions!$B$8*B$4*Assumptions!$B$12</f>
        <v>257126.4</v>
      </c>
      <c r="C7" s="15" t="n">
        <f aca="false">Model!$D$5*($A7-Assumptions!$B$9)*Assumptions!$B$8*C$4*Assumptions!$B$12</f>
        <v>385689.6</v>
      </c>
      <c r="D7" s="24" t="n">
        <f aca="false">Model!$D$5*($A7-Assumptions!$B$9)*Assumptions!$B$8*D$4*Assumptions!$B$12</f>
        <v>514252.8</v>
      </c>
      <c r="E7" s="15" t="n">
        <f aca="false">Model!$D$5*($A7-Assumptions!$B$9)*Assumptions!$B$8*E$4*Assumptions!$B$12</f>
        <v>642816</v>
      </c>
      <c r="F7" s="15" t="n">
        <f aca="false">Model!$D$5*($A7-Assumptions!$B$9)*Assumptions!$B$8*F$4*Assumptions!$B$12</f>
        <v>771379.2</v>
      </c>
    </row>
    <row r="8" customFormat="false" ht="15" hidden="false" customHeight="false" outlineLevel="0" collapsed="false">
      <c r="A8" s="23" t="n">
        <v>0.92</v>
      </c>
      <c r="B8" s="15" t="n">
        <f aca="false">Model!$D$5*($A8-Assumptions!$B$9)*Assumptions!$B$8*B$4*Assumptions!$B$12</f>
        <v>299980.8</v>
      </c>
      <c r="C8" s="15" t="n">
        <f aca="false">Model!$D$5*($A8-Assumptions!$B$9)*Assumptions!$B$8*C$4*Assumptions!$B$12</f>
        <v>449971.2</v>
      </c>
      <c r="D8" s="15" t="n">
        <f aca="false">Model!$D$5*($A8-Assumptions!$B$9)*Assumptions!$B$8*D$4*Assumptions!$B$12</f>
        <v>599961.6</v>
      </c>
      <c r="E8" s="15" t="n">
        <f aca="false">Model!$D$5*($A8-Assumptions!$B$9)*Assumptions!$B$8*E$4*Assumptions!$B$12</f>
        <v>749952</v>
      </c>
      <c r="F8" s="15" t="n">
        <f aca="false">Model!$D$5*($A8-Assumptions!$B$9)*Assumptions!$B$8*F$4*Assumptions!$B$12</f>
        <v>899942.4</v>
      </c>
    </row>
    <row r="9" customFormat="false" ht="15" hidden="false" customHeight="false" outlineLevel="0" collapsed="false">
      <c r="A9" s="23" t="n">
        <v>0.95</v>
      </c>
      <c r="B9" s="15" t="n">
        <f aca="false">Model!$D$5*($A9-Assumptions!$B$9)*Assumptions!$B$8*B$4*Assumptions!$B$12</f>
        <v>342835.2</v>
      </c>
      <c r="C9" s="15" t="n">
        <f aca="false">Model!$D$5*($A9-Assumptions!$B$9)*Assumptions!$B$8*C$4*Assumptions!$B$12</f>
        <v>514252.8</v>
      </c>
      <c r="D9" s="15" t="n">
        <f aca="false">Model!$D$5*($A9-Assumptions!$B$9)*Assumptions!$B$8*D$4*Assumptions!$B$12</f>
        <v>685670.4</v>
      </c>
      <c r="E9" s="15" t="n">
        <f aca="false">Model!$D$5*($A9-Assumptions!$B$9)*Assumptions!$B$8*E$4*Assumptions!$B$12</f>
        <v>857088</v>
      </c>
      <c r="F9" s="15" t="n">
        <f aca="false">Model!$D$5*($A9-Assumptions!$B$9)*Assumptions!$B$8*F$4*Assumptions!$B$12</f>
        <v>1028505.6</v>
      </c>
    </row>
    <row r="11" customFormat="false" ht="15" hidden="false" customHeight="false" outlineLevel="0" collapsed="false">
      <c r="A11" s="10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LibreOffice/25.2.5.2$Linux_X86_64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2026-11-06T01:43:04Z</dcterms:created>
  <dc:creator>openpyxl</dc:creator>
  <dc:description/>
  <dc:language>en-US</dc:language>
  <cp:lastModifiedBy/>
  <dcterms:modified xsi:type="dcterms:W3CDTF">2026-11-06T01:43:14Z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